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5820" windowHeight="14620" activeTab="1"/>
  </bookViews>
  <sheets>
    <sheet name="离退休教职工" sheetId="9" r:id="rId1"/>
    <sheet name="在职教职工" sheetId="8" r:id="rId2"/>
  </sheets>
  <definedNames>
    <definedName name="_xlnm.Print_Titles" localSheetId="1">在职教职工!$1:$1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8" l="1"/>
  <c r="J24" i="8"/>
  <c r="J28" i="8"/>
  <c r="J27" i="8"/>
  <c r="J16" i="8"/>
  <c r="J26" i="8"/>
  <c r="J15" i="8"/>
  <c r="J4" i="8"/>
  <c r="J25" i="8"/>
  <c r="J14" i="8"/>
  <c r="J3" i="8"/>
  <c r="J13" i="8"/>
  <c r="J12" i="8"/>
  <c r="J19" i="8"/>
  <c r="J20" i="8"/>
  <c r="J21" i="8"/>
  <c r="J18" i="8"/>
  <c r="J11" i="8"/>
  <c r="J10" i="8"/>
  <c r="J23" i="8"/>
  <c r="J17" i="8"/>
  <c r="J22" i="8"/>
  <c r="J9" i="8"/>
  <c r="J2" i="8"/>
  <c r="J8" i="8"/>
  <c r="J7" i="8"/>
  <c r="J6" i="8"/>
  <c r="J5" i="8"/>
  <c r="I10" i="9"/>
  <c r="I11" i="9"/>
  <c r="I6" i="9"/>
  <c r="I16" i="9"/>
  <c r="I15" i="9"/>
  <c r="I14" i="9"/>
  <c r="I13" i="9"/>
  <c r="I12" i="9"/>
  <c r="I8" i="9"/>
  <c r="I9" i="9"/>
  <c r="I7" i="9"/>
  <c r="I5" i="9"/>
  <c r="I4" i="9"/>
  <c r="I3" i="9"/>
  <c r="H16" i="9"/>
  <c r="K16" i="9" s="1"/>
  <c r="H15" i="9"/>
  <c r="K15" i="9" s="1"/>
  <c r="H14" i="9"/>
  <c r="K14" i="9" s="1"/>
  <c r="H13" i="9"/>
  <c r="K13" i="9" s="1"/>
  <c r="H12" i="9"/>
  <c r="K12" i="9" s="1"/>
  <c r="H8" i="9"/>
  <c r="K8" i="9" s="1"/>
  <c r="H7" i="9"/>
  <c r="K7" i="9" s="1"/>
  <c r="H10" i="9"/>
  <c r="K10" i="9" s="1"/>
  <c r="H11" i="9"/>
  <c r="K11" i="9" s="1"/>
  <c r="H6" i="9"/>
  <c r="K6" i="9" s="1"/>
  <c r="H9" i="9"/>
  <c r="K9" i="9" s="1"/>
  <c r="H5" i="9"/>
  <c r="K5" i="9" s="1"/>
  <c r="H4" i="9"/>
  <c r="K4" i="9" s="1"/>
  <c r="H3" i="9"/>
  <c r="K3" i="9" s="1"/>
  <c r="I2" i="9"/>
  <c r="H2" i="9"/>
  <c r="K2" i="9" s="1"/>
  <c r="J9" i="9" l="1"/>
  <c r="L9" i="9" s="1"/>
  <c r="J3" i="9"/>
  <c r="L3" i="9" s="1"/>
  <c r="J10" i="9"/>
  <c r="L10" i="9" s="1"/>
  <c r="J2" i="9"/>
  <c r="L2" i="9" s="1"/>
  <c r="J4" i="9"/>
  <c r="L4" i="9" s="1"/>
  <c r="J6" i="9"/>
  <c r="L6" i="9" s="1"/>
  <c r="J7" i="9"/>
  <c r="L7" i="9" s="1"/>
  <c r="J13" i="9"/>
  <c r="L13" i="9" s="1"/>
  <c r="J14" i="9"/>
  <c r="L14" i="9" s="1"/>
  <c r="J15" i="9"/>
  <c r="L15" i="9" s="1"/>
  <c r="J16" i="9"/>
  <c r="L16" i="9" s="1"/>
  <c r="J5" i="9"/>
  <c r="L5" i="9" s="1"/>
  <c r="J8" i="9"/>
  <c r="L8" i="9" s="1"/>
  <c r="J12" i="9"/>
  <c r="L12" i="9" s="1"/>
  <c r="J11" i="9"/>
  <c r="L11" i="9" s="1"/>
  <c r="L34" i="9" l="1"/>
  <c r="I13" i="8"/>
  <c r="K13" i="8" s="1"/>
  <c r="I32" i="8"/>
  <c r="L32" i="8" s="1"/>
  <c r="I23" i="8"/>
  <c r="L23" i="8" s="1"/>
  <c r="I35" i="8"/>
  <c r="K35" i="8" s="1"/>
  <c r="I18" i="8"/>
  <c r="K18" i="8" s="1"/>
  <c r="I36" i="8"/>
  <c r="K36" i="8" s="1"/>
  <c r="I26" i="8"/>
  <c r="K26" i="8" s="1"/>
  <c r="I37" i="8"/>
  <c r="L37" i="8" s="1"/>
  <c r="I14" i="8"/>
  <c r="K14" i="8" s="1"/>
  <c r="I11" i="8"/>
  <c r="K11" i="8" s="1"/>
  <c r="I24" i="8"/>
  <c r="K24" i="8" s="1"/>
  <c r="I31" i="8"/>
  <c r="L31" i="8" s="1"/>
  <c r="I21" i="8"/>
  <c r="K21" i="8" s="1"/>
  <c r="I28" i="8"/>
  <c r="K28" i="8" s="1"/>
  <c r="I8" i="8"/>
  <c r="L8" i="8" s="1"/>
  <c r="I33" i="8"/>
  <c r="K33" i="8" s="1"/>
  <c r="I4" i="8"/>
  <c r="K4" i="8" s="1"/>
  <c r="I15" i="8"/>
  <c r="K15" i="8" s="1"/>
  <c r="I19" i="8"/>
  <c r="L19" i="8" s="1"/>
  <c r="I10" i="8"/>
  <c r="K10" i="8" s="1"/>
  <c r="I27" i="8"/>
  <c r="L27" i="8" s="1"/>
  <c r="I25" i="8"/>
  <c r="K25" i="8" s="1"/>
  <c r="I6" i="8"/>
  <c r="L6" i="8" s="1"/>
  <c r="I30" i="8"/>
  <c r="L30" i="8" s="1"/>
  <c r="I22" i="8"/>
  <c r="K22" i="8" s="1"/>
  <c r="I12" i="8"/>
  <c r="K12" i="8" s="1"/>
  <c r="I7" i="8"/>
  <c r="K7" i="8" s="1"/>
  <c r="I29" i="8"/>
  <c r="L29" i="8" s="1"/>
  <c r="I34" i="8"/>
  <c r="L34" i="8" s="1"/>
  <c r="I17" i="8"/>
  <c r="K17" i="8" s="1"/>
  <c r="I20" i="8"/>
  <c r="K20" i="8" s="1"/>
  <c r="I2" i="8"/>
  <c r="L2" i="8" s="1"/>
  <c r="I3" i="8"/>
  <c r="L3" i="8" s="1"/>
  <c r="I9" i="8"/>
  <c r="K9" i="8" s="1"/>
  <c r="I5" i="8"/>
  <c r="K5" i="8" s="1"/>
  <c r="I16" i="8"/>
  <c r="L16" i="8" s="1"/>
  <c r="K30" i="8" l="1"/>
  <c r="M30" i="8" s="1"/>
  <c r="L13" i="8"/>
  <c r="M13" i="8" s="1"/>
  <c r="K8" i="8"/>
  <c r="M8" i="8" s="1"/>
  <c r="L21" i="8"/>
  <c r="M21" i="8" s="1"/>
  <c r="L10" i="8"/>
  <c r="M10" i="8" s="1"/>
  <c r="K23" i="8"/>
  <c r="M23" i="8" s="1"/>
  <c r="K34" i="8"/>
  <c r="M34" i="8" s="1"/>
  <c r="K31" i="8"/>
  <c r="M31" i="8" s="1"/>
  <c r="L28" i="8"/>
  <c r="M28" i="8" s="1"/>
  <c r="K3" i="8"/>
  <c r="M3" i="8" s="1"/>
  <c r="L20" i="8"/>
  <c r="M20" i="8" s="1"/>
  <c r="K37" i="8"/>
  <c r="M37" i="8" s="1"/>
  <c r="L4" i="8"/>
  <c r="M4" i="8" s="1"/>
  <c r="K27" i="8"/>
  <c r="M27" i="8" s="1"/>
  <c r="L25" i="8"/>
  <c r="M25" i="8" s="1"/>
  <c r="K16" i="8"/>
  <c r="M16" i="8" s="1"/>
  <c r="K19" i="8"/>
  <c r="M19" i="8" s="1"/>
  <c r="L36" i="8"/>
  <c r="M36" i="8" s="1"/>
  <c r="L17" i="8"/>
  <c r="M17" i="8" s="1"/>
  <c r="L22" i="8"/>
  <c r="M22" i="8" s="1"/>
  <c r="L14" i="8"/>
  <c r="M14" i="8" s="1"/>
  <c r="L9" i="8"/>
  <c r="M9" i="8" s="1"/>
  <c r="K2" i="8"/>
  <c r="M2" i="8" s="1"/>
  <c r="L33" i="8"/>
  <c r="M33" i="8" s="1"/>
  <c r="L12" i="8"/>
  <c r="M12" i="8" s="1"/>
  <c r="L7" i="8"/>
  <c r="M7" i="8" s="1"/>
  <c r="K29" i="8"/>
  <c r="M29" i="8" s="1"/>
  <c r="K6" i="8"/>
  <c r="M6" i="8" s="1"/>
  <c r="L35" i="8"/>
  <c r="M35" i="8" s="1"/>
  <c r="L26" i="8"/>
  <c r="M26" i="8" s="1"/>
  <c r="L18" i="8"/>
  <c r="M18" i="8" s="1"/>
  <c r="L5" i="8"/>
  <c r="M5" i="8" s="1"/>
  <c r="L15" i="8"/>
  <c r="M15" i="8" s="1"/>
  <c r="K32" i="8"/>
  <c r="M32" i="8" s="1"/>
  <c r="L24" i="8"/>
  <c r="M24" i="8" s="1"/>
  <c r="L11" i="8"/>
  <c r="M11" i="8" s="1"/>
</calcChain>
</file>

<file path=xl/sharedStrings.xml><?xml version="1.0" encoding="utf-8"?>
<sst xmlns="http://schemas.openxmlformats.org/spreadsheetml/2006/main" count="265" uniqueCount="125">
  <si>
    <t>序号</t>
    <phoneticPr fontId="1" type="noConversion"/>
  </si>
  <si>
    <t>姓名</t>
    <phoneticPr fontId="1" type="noConversion"/>
  </si>
  <si>
    <t>性别</t>
    <phoneticPr fontId="1" type="noConversion"/>
  </si>
  <si>
    <t>工作时间</t>
    <phoneticPr fontId="1" type="noConversion"/>
  </si>
  <si>
    <t>现职务/职称</t>
    <phoneticPr fontId="1" type="noConversion"/>
  </si>
  <si>
    <t xml:space="preserve">周建华         </t>
    <phoneticPr fontId="1" type="noConversion"/>
  </si>
  <si>
    <t>技师</t>
    <phoneticPr fontId="1" type="noConversion"/>
  </si>
  <si>
    <t>陆霄鹰</t>
    <phoneticPr fontId="1" type="noConversion"/>
  </si>
  <si>
    <t>主任科员</t>
    <phoneticPr fontId="1" type="noConversion"/>
  </si>
  <si>
    <t>张序</t>
    <phoneticPr fontId="1" type="noConversion"/>
  </si>
  <si>
    <t>教授</t>
    <phoneticPr fontId="1" type="noConversion"/>
  </si>
  <si>
    <t>张轶</t>
    <phoneticPr fontId="1" type="noConversion"/>
  </si>
  <si>
    <t>副教授</t>
    <phoneticPr fontId="1" type="noConversion"/>
  </si>
  <si>
    <t>卫民</t>
    <phoneticPr fontId="1" type="noConversion"/>
  </si>
  <si>
    <t>高雪萍</t>
    <phoneticPr fontId="1" type="noConversion"/>
  </si>
  <si>
    <t>高级技师</t>
    <phoneticPr fontId="1" type="noConversion"/>
  </si>
  <si>
    <t>卢文君</t>
    <phoneticPr fontId="1" type="noConversion"/>
  </si>
  <si>
    <t>姚庆香</t>
    <phoneticPr fontId="1" type="noConversion"/>
  </si>
  <si>
    <t>殷新</t>
    <phoneticPr fontId="1" type="noConversion"/>
  </si>
  <si>
    <t>正高级工程师</t>
    <phoneticPr fontId="1" type="noConversion"/>
  </si>
  <si>
    <t>陆军</t>
    <phoneticPr fontId="1" type="noConversion"/>
  </si>
  <si>
    <t>王之湖</t>
    <phoneticPr fontId="1" type="noConversion"/>
  </si>
  <si>
    <t>李纲</t>
    <phoneticPr fontId="1" type="noConversion"/>
  </si>
  <si>
    <t>讲师</t>
    <phoneticPr fontId="1" type="noConversion"/>
  </si>
  <si>
    <t>朱宇</t>
    <phoneticPr fontId="1" type="noConversion"/>
  </si>
  <si>
    <t>王雪梅</t>
    <phoneticPr fontId="1" type="noConversion"/>
  </si>
  <si>
    <t>韩先德</t>
    <phoneticPr fontId="1" type="noConversion"/>
  </si>
  <si>
    <t>高级工</t>
    <phoneticPr fontId="1" type="noConversion"/>
  </si>
  <si>
    <t>男</t>
    <phoneticPr fontId="1" type="noConversion"/>
  </si>
  <si>
    <t>女</t>
    <phoneticPr fontId="1" type="noConversion"/>
  </si>
  <si>
    <t>翁晓忠</t>
    <phoneticPr fontId="1" type="noConversion"/>
  </si>
  <si>
    <t>周云</t>
    <phoneticPr fontId="1" type="noConversion"/>
  </si>
  <si>
    <t>金海元</t>
    <phoneticPr fontId="1" type="noConversion"/>
  </si>
  <si>
    <t>李龙华</t>
    <phoneticPr fontId="1" type="noConversion"/>
  </si>
  <si>
    <t>潘伟民</t>
    <phoneticPr fontId="1" type="noConversion"/>
  </si>
  <si>
    <t>杨萧</t>
    <phoneticPr fontId="1" type="noConversion"/>
  </si>
  <si>
    <t>钱先友</t>
    <phoneticPr fontId="1" type="noConversion"/>
  </si>
  <si>
    <t>郝汀</t>
    <phoneticPr fontId="1" type="noConversion"/>
  </si>
  <si>
    <t>周瑾</t>
    <phoneticPr fontId="1" type="noConversion"/>
  </si>
  <si>
    <t>臧涛成</t>
    <phoneticPr fontId="1" type="noConversion"/>
  </si>
  <si>
    <t>杨静</t>
    <phoneticPr fontId="1" type="noConversion"/>
  </si>
  <si>
    <t>张连生</t>
    <phoneticPr fontId="1" type="noConversion"/>
  </si>
  <si>
    <t>夏海力</t>
    <phoneticPr fontId="1" type="noConversion"/>
  </si>
  <si>
    <t>傅勤</t>
    <phoneticPr fontId="1" type="noConversion"/>
  </si>
  <si>
    <t>李永丹</t>
    <phoneticPr fontId="1" type="noConversion"/>
  </si>
  <si>
    <t>王永芳</t>
    <phoneticPr fontId="1" type="noConversion"/>
  </si>
  <si>
    <t>陆志刚</t>
    <phoneticPr fontId="1" type="noConversion"/>
  </si>
  <si>
    <t>叶晓琳</t>
    <phoneticPr fontId="1" type="noConversion"/>
  </si>
  <si>
    <t>陆剑平</t>
    <phoneticPr fontId="1" type="noConversion"/>
  </si>
  <si>
    <t>陈志刚</t>
    <phoneticPr fontId="1" type="noConversion"/>
  </si>
  <si>
    <t>章磊</t>
    <phoneticPr fontId="1" type="noConversion"/>
  </si>
  <si>
    <t>高荣</t>
    <phoneticPr fontId="1" type="noConversion"/>
  </si>
  <si>
    <t>曹冬冬</t>
    <phoneticPr fontId="1" type="noConversion"/>
  </si>
  <si>
    <t>沈晓君</t>
    <phoneticPr fontId="1" type="noConversion"/>
  </si>
  <si>
    <t>王岩</t>
    <phoneticPr fontId="1" type="noConversion"/>
  </si>
  <si>
    <t>姜月茹</t>
    <phoneticPr fontId="1" type="noConversion"/>
  </si>
  <si>
    <t>董粉和</t>
    <phoneticPr fontId="1" type="noConversion"/>
  </si>
  <si>
    <t>卢军</t>
    <phoneticPr fontId="1" type="noConversion"/>
  </si>
  <si>
    <t>王兆红</t>
    <phoneticPr fontId="1" type="noConversion"/>
  </si>
  <si>
    <t>王正林</t>
    <phoneticPr fontId="1" type="noConversion"/>
  </si>
  <si>
    <t>黄祖平</t>
    <phoneticPr fontId="1" type="noConversion"/>
  </si>
  <si>
    <t>秦中悦</t>
    <phoneticPr fontId="1" type="noConversion"/>
  </si>
  <si>
    <t>郭晓阳</t>
    <phoneticPr fontId="1" type="noConversion"/>
  </si>
  <si>
    <t>伍立峰</t>
    <phoneticPr fontId="1" type="noConversion"/>
  </si>
  <si>
    <t>耿旺</t>
    <phoneticPr fontId="1" type="noConversion"/>
  </si>
  <si>
    <t>蔡怡</t>
    <phoneticPr fontId="1" type="noConversion"/>
  </si>
  <si>
    <t>高级工程师</t>
    <phoneticPr fontId="1" type="noConversion"/>
  </si>
  <si>
    <t>高级实验师</t>
    <phoneticPr fontId="1" type="noConversion"/>
  </si>
  <si>
    <t>高级会计师</t>
    <phoneticPr fontId="1" type="noConversion"/>
  </si>
  <si>
    <t>副处职</t>
    <phoneticPr fontId="1" type="noConversion"/>
  </si>
  <si>
    <t>正处职</t>
    <phoneticPr fontId="1" type="noConversion"/>
  </si>
  <si>
    <t>副编审</t>
    <phoneticPr fontId="1" type="noConversion"/>
  </si>
  <si>
    <t>补贴工龄（年）</t>
    <phoneticPr fontId="1" type="noConversion"/>
  </si>
  <si>
    <t>工龄补贴（元）</t>
    <phoneticPr fontId="1" type="noConversion"/>
  </si>
  <si>
    <t>购房补贴（元）</t>
    <phoneticPr fontId="1" type="noConversion"/>
  </si>
  <si>
    <r>
      <t>应享受面积（m</t>
    </r>
    <r>
      <rPr>
        <vertAlign val="superscript"/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）</t>
    </r>
    <phoneticPr fontId="1" type="noConversion"/>
  </si>
  <si>
    <t>已享受面积
（m2）</t>
    <phoneticPr fontId="1" type="noConversion"/>
  </si>
  <si>
    <t>补差面积
（m2）</t>
    <phoneticPr fontId="1" type="noConversion"/>
  </si>
  <si>
    <t>职务/职称</t>
    <phoneticPr fontId="1" type="noConversion"/>
  </si>
  <si>
    <t>补贴合计（元）</t>
    <phoneticPr fontId="1" type="noConversion"/>
  </si>
  <si>
    <t>补贴合计（元）</t>
    <phoneticPr fontId="1" type="noConversion"/>
  </si>
  <si>
    <t>部门</t>
    <phoneticPr fontId="1" type="noConversion"/>
  </si>
  <si>
    <t>土木工程学院</t>
    <phoneticPr fontId="1" type="noConversion"/>
  </si>
  <si>
    <t>物理科学与技术学院</t>
    <phoneticPr fontId="1" type="noConversion"/>
  </si>
  <si>
    <t>数学科学学院</t>
    <phoneticPr fontId="1" type="noConversion"/>
  </si>
  <si>
    <t>基建处</t>
    <phoneticPr fontId="1" type="noConversion"/>
  </si>
  <si>
    <t>后勤服务总公司</t>
    <phoneticPr fontId="1" type="noConversion"/>
  </si>
  <si>
    <t>艺术学院</t>
    <phoneticPr fontId="1" type="noConversion"/>
  </si>
  <si>
    <t>建筑与城市规划学院</t>
    <phoneticPr fontId="1" type="noConversion"/>
  </si>
  <si>
    <t>社会发展与公共管理学院</t>
    <phoneticPr fontId="1" type="noConversion"/>
  </si>
  <si>
    <t>学报编辑部</t>
    <phoneticPr fontId="1" type="noConversion"/>
  </si>
  <si>
    <t>化学与生命科学学院</t>
    <phoneticPr fontId="1" type="noConversion"/>
  </si>
  <si>
    <t>人事处</t>
    <phoneticPr fontId="1" type="noConversion"/>
  </si>
  <si>
    <t>校长办公室</t>
    <phoneticPr fontId="1" type="noConversion"/>
  </si>
  <si>
    <t>材料科学与工程学院</t>
    <phoneticPr fontId="1" type="noConversion"/>
  </si>
  <si>
    <t>组织部</t>
    <phoneticPr fontId="1" type="noConversion"/>
  </si>
  <si>
    <t>地理科学与测绘工程学院</t>
    <phoneticPr fontId="1" type="noConversion"/>
  </si>
  <si>
    <t>天狮建设监理公司</t>
    <phoneticPr fontId="1" type="noConversion"/>
  </si>
  <si>
    <t>商学院</t>
    <phoneticPr fontId="1" type="noConversion"/>
  </si>
  <si>
    <t>财务处</t>
    <phoneticPr fontId="1" type="noConversion"/>
  </si>
  <si>
    <t>发展规划处</t>
    <phoneticPr fontId="1" type="noConversion"/>
  </si>
  <si>
    <t>设计研究院</t>
    <phoneticPr fontId="1" type="noConversion"/>
  </si>
  <si>
    <t>音乐学院</t>
    <phoneticPr fontId="1" type="noConversion"/>
  </si>
  <si>
    <t>机械工程学院</t>
    <phoneticPr fontId="1" type="noConversion"/>
  </si>
  <si>
    <t>1975年</t>
    <phoneticPr fontId="1" type="noConversion"/>
  </si>
  <si>
    <t>1976年</t>
    <phoneticPr fontId="1" type="noConversion"/>
  </si>
  <si>
    <t>1981年</t>
    <phoneticPr fontId="1" type="noConversion"/>
  </si>
  <si>
    <t>1983年</t>
    <phoneticPr fontId="1" type="noConversion"/>
  </si>
  <si>
    <t>1985年</t>
  </si>
  <si>
    <t>1985年</t>
    <phoneticPr fontId="1" type="noConversion"/>
  </si>
  <si>
    <t>1989年</t>
  </si>
  <si>
    <t>1991年</t>
  </si>
  <si>
    <t>1986年</t>
    <phoneticPr fontId="1" type="noConversion"/>
  </si>
  <si>
    <t>1984年</t>
    <phoneticPr fontId="1" type="noConversion"/>
  </si>
  <si>
    <t>1987年</t>
    <phoneticPr fontId="1" type="noConversion"/>
  </si>
  <si>
    <t>1989年</t>
    <phoneticPr fontId="1" type="noConversion"/>
  </si>
  <si>
    <t>1988年</t>
    <phoneticPr fontId="1" type="noConversion"/>
  </si>
  <si>
    <t>1990年</t>
    <phoneticPr fontId="1" type="noConversion"/>
  </si>
  <si>
    <t>1998年</t>
    <phoneticPr fontId="1" type="noConversion"/>
  </si>
  <si>
    <t>1995年</t>
    <phoneticPr fontId="1" type="noConversion"/>
  </si>
  <si>
    <t>1993年</t>
    <phoneticPr fontId="1" type="noConversion"/>
  </si>
  <si>
    <t>1996年</t>
    <phoneticPr fontId="1" type="noConversion"/>
  </si>
  <si>
    <t>1992年</t>
    <phoneticPr fontId="1" type="noConversion"/>
  </si>
  <si>
    <t>1994年</t>
    <phoneticPr fontId="1" type="noConversion"/>
  </si>
  <si>
    <t>1997年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</si>
</sst>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vertAlign val="superscript"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7" fontId="3" fillId="2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N6" sqref="N6"/>
    </sheetView>
  </sheetViews>
  <sheetFormatPr defaultColWidth="9" defaultRowHeight="28" customHeight="1"/>
  <cols>
    <col min="1" max="1" width="7.08984375" style="1" customWidth="1"/>
    <col min="2" max="2" width="10.90625" style="1" customWidth="1"/>
    <col min="3" max="3" width="7.36328125" style="1" customWidth="1"/>
    <col min="4" max="4" width="14.90625" style="1" customWidth="1"/>
    <col min="5" max="5" width="14" style="1" customWidth="1"/>
    <col min="6" max="8" width="10.90625" style="1" customWidth="1"/>
    <col min="9" max="9" width="9.08984375" style="1" bestFit="1" customWidth="1"/>
    <col min="10" max="11" width="10.453125" style="8" bestFit="1" customWidth="1"/>
    <col min="12" max="12" width="11.36328125" style="1" bestFit="1" customWidth="1"/>
    <col min="13" max="16384" width="9" style="6"/>
  </cols>
  <sheetData>
    <row r="1" spans="1:12" ht="42.75" customHeight="1">
      <c r="A1" s="2" t="s">
        <v>0</v>
      </c>
      <c r="B1" s="2" t="s">
        <v>1</v>
      </c>
      <c r="C1" s="2" t="s">
        <v>2</v>
      </c>
      <c r="D1" s="2" t="s">
        <v>78</v>
      </c>
      <c r="E1" s="2" t="s">
        <v>3</v>
      </c>
      <c r="F1" s="2" t="s">
        <v>75</v>
      </c>
      <c r="G1" s="2" t="s">
        <v>76</v>
      </c>
      <c r="H1" s="2" t="s">
        <v>77</v>
      </c>
      <c r="I1" s="2" t="s">
        <v>72</v>
      </c>
      <c r="J1" s="7" t="s">
        <v>73</v>
      </c>
      <c r="K1" s="7" t="s">
        <v>74</v>
      </c>
      <c r="L1" s="2" t="s">
        <v>79</v>
      </c>
    </row>
    <row r="2" spans="1:12" ht="28" customHeight="1">
      <c r="A2" s="3">
        <v>1</v>
      </c>
      <c r="B2" s="2" t="s">
        <v>20</v>
      </c>
      <c r="C2" s="2" t="s">
        <v>28</v>
      </c>
      <c r="D2" s="2" t="s">
        <v>19</v>
      </c>
      <c r="E2" s="4" t="s">
        <v>104</v>
      </c>
      <c r="F2" s="2">
        <v>135</v>
      </c>
      <c r="G2" s="3">
        <v>110</v>
      </c>
      <c r="H2" s="3">
        <f t="shared" ref="H2:H16" si="0">F2-G2</f>
        <v>25</v>
      </c>
      <c r="I2" s="2">
        <f>1992-1975+1</f>
        <v>18</v>
      </c>
      <c r="J2" s="7">
        <f t="shared" ref="J2:J16" si="1">7.75*I2*H2</f>
        <v>3487.5</v>
      </c>
      <c r="K2" s="7">
        <f t="shared" ref="K2:K16" si="2">H2*500</f>
        <v>12500</v>
      </c>
      <c r="L2" s="5">
        <f t="shared" ref="L2:L16" si="3">J2+K2</f>
        <v>15987.5</v>
      </c>
    </row>
    <row r="3" spans="1:12" ht="28" customHeight="1">
      <c r="A3" s="3">
        <v>2</v>
      </c>
      <c r="B3" s="2" t="s">
        <v>26</v>
      </c>
      <c r="C3" s="2" t="s">
        <v>28</v>
      </c>
      <c r="D3" s="2" t="s">
        <v>27</v>
      </c>
      <c r="E3" s="4" t="s">
        <v>105</v>
      </c>
      <c r="F3" s="2">
        <v>75</v>
      </c>
      <c r="G3" s="3">
        <v>51.09</v>
      </c>
      <c r="H3" s="3">
        <f t="shared" si="0"/>
        <v>23.909999999999997</v>
      </c>
      <c r="I3" s="2">
        <f>1992-1976+1</f>
        <v>17</v>
      </c>
      <c r="J3" s="7">
        <f t="shared" si="1"/>
        <v>3150.1424999999995</v>
      </c>
      <c r="K3" s="7">
        <f t="shared" si="2"/>
        <v>11954.999999999998</v>
      </c>
      <c r="L3" s="5">
        <f t="shared" si="3"/>
        <v>15105.142499999998</v>
      </c>
    </row>
    <row r="4" spans="1:12" ht="28" customHeight="1">
      <c r="A4" s="3">
        <v>3</v>
      </c>
      <c r="B4" s="2" t="s">
        <v>5</v>
      </c>
      <c r="C4" s="2" t="s">
        <v>28</v>
      </c>
      <c r="D4" s="2" t="s">
        <v>6</v>
      </c>
      <c r="E4" s="4" t="s">
        <v>106</v>
      </c>
      <c r="F4" s="2">
        <v>90</v>
      </c>
      <c r="G4" s="3">
        <v>55</v>
      </c>
      <c r="H4" s="3">
        <f t="shared" si="0"/>
        <v>35</v>
      </c>
      <c r="I4" s="2">
        <f>1992-1981+1</f>
        <v>12</v>
      </c>
      <c r="J4" s="7">
        <f t="shared" si="1"/>
        <v>3255</v>
      </c>
      <c r="K4" s="7">
        <f t="shared" si="2"/>
        <v>17500</v>
      </c>
      <c r="L4" s="5">
        <f t="shared" si="3"/>
        <v>20755</v>
      </c>
    </row>
    <row r="5" spans="1:12" ht="28" customHeight="1">
      <c r="A5" s="3">
        <v>4</v>
      </c>
      <c r="B5" s="2" t="s">
        <v>9</v>
      </c>
      <c r="C5" s="2" t="s">
        <v>28</v>
      </c>
      <c r="D5" s="2" t="s">
        <v>10</v>
      </c>
      <c r="E5" s="4" t="s">
        <v>107</v>
      </c>
      <c r="F5" s="2">
        <v>135</v>
      </c>
      <c r="G5" s="3">
        <v>110</v>
      </c>
      <c r="H5" s="3">
        <f t="shared" si="0"/>
        <v>25</v>
      </c>
      <c r="I5" s="2">
        <f>1992-1983+1</f>
        <v>10</v>
      </c>
      <c r="J5" s="7">
        <f t="shared" si="1"/>
        <v>1937.5</v>
      </c>
      <c r="K5" s="7">
        <f t="shared" si="2"/>
        <v>12500</v>
      </c>
      <c r="L5" s="5">
        <f t="shared" si="3"/>
        <v>14437.5</v>
      </c>
    </row>
    <row r="6" spans="1:12" ht="28" customHeight="1">
      <c r="A6" s="3">
        <v>5</v>
      </c>
      <c r="B6" s="2" t="s">
        <v>11</v>
      </c>
      <c r="C6" s="2" t="s">
        <v>29</v>
      </c>
      <c r="D6" s="2" t="s">
        <v>12</v>
      </c>
      <c r="E6" s="4" t="s">
        <v>107</v>
      </c>
      <c r="F6" s="2">
        <v>110</v>
      </c>
      <c r="G6" s="3">
        <v>67.959999999999994</v>
      </c>
      <c r="H6" s="3">
        <f t="shared" si="0"/>
        <v>42.040000000000006</v>
      </c>
      <c r="I6" s="2">
        <f>1992-1983+1</f>
        <v>10</v>
      </c>
      <c r="J6" s="7">
        <f t="shared" si="1"/>
        <v>3258.1000000000004</v>
      </c>
      <c r="K6" s="7">
        <f t="shared" si="2"/>
        <v>21020.000000000004</v>
      </c>
      <c r="L6" s="5">
        <f t="shared" si="3"/>
        <v>24278.100000000006</v>
      </c>
    </row>
    <row r="7" spans="1:12" ht="28" customHeight="1">
      <c r="A7" s="3">
        <v>6</v>
      </c>
      <c r="B7" s="2" t="s">
        <v>24</v>
      </c>
      <c r="C7" s="2" t="s">
        <v>28</v>
      </c>
      <c r="D7" s="2" t="s">
        <v>19</v>
      </c>
      <c r="E7" s="4" t="s">
        <v>107</v>
      </c>
      <c r="F7" s="2">
        <v>135</v>
      </c>
      <c r="G7" s="3">
        <v>110</v>
      </c>
      <c r="H7" s="3">
        <f t="shared" si="0"/>
        <v>25</v>
      </c>
      <c r="I7" s="2">
        <f>1992-1983+1</f>
        <v>10</v>
      </c>
      <c r="J7" s="7">
        <f t="shared" si="1"/>
        <v>1937.5</v>
      </c>
      <c r="K7" s="7">
        <f t="shared" si="2"/>
        <v>12500</v>
      </c>
      <c r="L7" s="5">
        <f t="shared" si="3"/>
        <v>14437.5</v>
      </c>
    </row>
    <row r="8" spans="1:12" ht="28" customHeight="1">
      <c r="A8" s="3">
        <v>7</v>
      </c>
      <c r="B8" s="2" t="s">
        <v>17</v>
      </c>
      <c r="C8" s="2" t="s">
        <v>29</v>
      </c>
      <c r="D8" s="2" t="s">
        <v>19</v>
      </c>
      <c r="E8" s="4" t="s">
        <v>113</v>
      </c>
      <c r="F8" s="2">
        <v>135</v>
      </c>
      <c r="G8" s="3">
        <v>110</v>
      </c>
      <c r="H8" s="3">
        <f t="shared" si="0"/>
        <v>25</v>
      </c>
      <c r="I8" s="2">
        <f>1992-1984+1</f>
        <v>9</v>
      </c>
      <c r="J8" s="7">
        <f t="shared" si="1"/>
        <v>1743.75</v>
      </c>
      <c r="K8" s="7">
        <f t="shared" si="2"/>
        <v>12500</v>
      </c>
      <c r="L8" s="5">
        <f t="shared" si="3"/>
        <v>14243.75</v>
      </c>
    </row>
    <row r="9" spans="1:12" ht="28" customHeight="1">
      <c r="A9" s="3">
        <v>8</v>
      </c>
      <c r="B9" s="2" t="s">
        <v>7</v>
      </c>
      <c r="C9" s="2" t="s">
        <v>28</v>
      </c>
      <c r="D9" s="2" t="s">
        <v>8</v>
      </c>
      <c r="E9" s="4" t="s">
        <v>109</v>
      </c>
      <c r="F9" s="2">
        <v>90</v>
      </c>
      <c r="G9" s="3">
        <v>75</v>
      </c>
      <c r="H9" s="3">
        <f t="shared" si="0"/>
        <v>15</v>
      </c>
      <c r="I9" s="2">
        <f>1992-1985+1</f>
        <v>8</v>
      </c>
      <c r="J9" s="7">
        <f t="shared" si="1"/>
        <v>930</v>
      </c>
      <c r="K9" s="7">
        <f t="shared" si="2"/>
        <v>7500</v>
      </c>
      <c r="L9" s="5">
        <f t="shared" si="3"/>
        <v>8430</v>
      </c>
    </row>
    <row r="10" spans="1:12" ht="28" customHeight="1">
      <c r="A10" s="3">
        <v>9</v>
      </c>
      <c r="B10" s="2" t="s">
        <v>21</v>
      </c>
      <c r="C10" s="2" t="s">
        <v>28</v>
      </c>
      <c r="D10" s="2" t="s">
        <v>15</v>
      </c>
      <c r="E10" s="4" t="s">
        <v>108</v>
      </c>
      <c r="F10" s="2">
        <v>110</v>
      </c>
      <c r="G10" s="3">
        <v>90</v>
      </c>
      <c r="H10" s="3">
        <f t="shared" si="0"/>
        <v>20</v>
      </c>
      <c r="I10" s="2">
        <f>1992-1985+1</f>
        <v>8</v>
      </c>
      <c r="J10" s="7">
        <f t="shared" si="1"/>
        <v>1240</v>
      </c>
      <c r="K10" s="7">
        <f t="shared" si="2"/>
        <v>10000</v>
      </c>
      <c r="L10" s="5">
        <f t="shared" si="3"/>
        <v>11240</v>
      </c>
    </row>
    <row r="11" spans="1:12" ht="28" customHeight="1">
      <c r="A11" s="3">
        <v>10</v>
      </c>
      <c r="B11" s="2" t="s">
        <v>18</v>
      </c>
      <c r="C11" s="2" t="s">
        <v>28</v>
      </c>
      <c r="D11" s="2" t="s">
        <v>19</v>
      </c>
      <c r="E11" s="4" t="s">
        <v>112</v>
      </c>
      <c r="F11" s="2">
        <v>135</v>
      </c>
      <c r="G11" s="3">
        <v>84</v>
      </c>
      <c r="H11" s="3">
        <f t="shared" si="0"/>
        <v>51</v>
      </c>
      <c r="I11" s="2">
        <f>1992-1986+1</f>
        <v>7</v>
      </c>
      <c r="J11" s="7">
        <f t="shared" si="1"/>
        <v>2766.75</v>
      </c>
      <c r="K11" s="7">
        <f t="shared" si="2"/>
        <v>25500</v>
      </c>
      <c r="L11" s="5">
        <f t="shared" si="3"/>
        <v>28266.75</v>
      </c>
    </row>
    <row r="12" spans="1:12" ht="28" customHeight="1">
      <c r="A12" s="3">
        <v>11</v>
      </c>
      <c r="B12" s="2" t="s">
        <v>22</v>
      </c>
      <c r="C12" s="2" t="s">
        <v>29</v>
      </c>
      <c r="D12" s="2" t="s">
        <v>23</v>
      </c>
      <c r="E12" s="4" t="s">
        <v>112</v>
      </c>
      <c r="F12" s="2">
        <v>90</v>
      </c>
      <c r="G12" s="3">
        <v>0</v>
      </c>
      <c r="H12" s="3">
        <f t="shared" si="0"/>
        <v>90</v>
      </c>
      <c r="I12" s="2">
        <f>1992-1986+1</f>
        <v>7</v>
      </c>
      <c r="J12" s="7">
        <f t="shared" si="1"/>
        <v>4882.5</v>
      </c>
      <c r="K12" s="7">
        <f t="shared" si="2"/>
        <v>45000</v>
      </c>
      <c r="L12" s="5">
        <f t="shared" si="3"/>
        <v>49882.5</v>
      </c>
    </row>
    <row r="13" spans="1:12" ht="28" customHeight="1">
      <c r="A13" s="3">
        <v>12</v>
      </c>
      <c r="B13" s="2" t="s">
        <v>16</v>
      </c>
      <c r="C13" s="2" t="s">
        <v>29</v>
      </c>
      <c r="D13" s="2" t="s">
        <v>6</v>
      </c>
      <c r="E13" s="4" t="s">
        <v>114</v>
      </c>
      <c r="F13" s="2">
        <v>90</v>
      </c>
      <c r="G13" s="3">
        <v>75</v>
      </c>
      <c r="H13" s="3">
        <f t="shared" si="0"/>
        <v>15</v>
      </c>
      <c r="I13" s="2">
        <f>1992-1987+1</f>
        <v>6</v>
      </c>
      <c r="J13" s="7">
        <f t="shared" si="1"/>
        <v>697.5</v>
      </c>
      <c r="K13" s="7">
        <f t="shared" si="2"/>
        <v>7500</v>
      </c>
      <c r="L13" s="5">
        <f t="shared" si="3"/>
        <v>8197.5</v>
      </c>
    </row>
    <row r="14" spans="1:12" ht="28" customHeight="1">
      <c r="A14" s="3">
        <v>13</v>
      </c>
      <c r="B14" s="2" t="s">
        <v>13</v>
      </c>
      <c r="C14" s="2" t="s">
        <v>29</v>
      </c>
      <c r="D14" s="2" t="s">
        <v>6</v>
      </c>
      <c r="E14" s="4" t="s">
        <v>114</v>
      </c>
      <c r="F14" s="2">
        <v>90</v>
      </c>
      <c r="G14" s="3">
        <v>75</v>
      </c>
      <c r="H14" s="3">
        <f t="shared" si="0"/>
        <v>15</v>
      </c>
      <c r="I14" s="2">
        <f>1992-1987+1</f>
        <v>6</v>
      </c>
      <c r="J14" s="7">
        <f t="shared" si="1"/>
        <v>697.5</v>
      </c>
      <c r="K14" s="7">
        <f t="shared" si="2"/>
        <v>7500</v>
      </c>
      <c r="L14" s="5">
        <f t="shared" si="3"/>
        <v>8197.5</v>
      </c>
    </row>
    <row r="15" spans="1:12" ht="28" customHeight="1">
      <c r="A15" s="3">
        <v>14</v>
      </c>
      <c r="B15" s="2" t="s">
        <v>14</v>
      </c>
      <c r="C15" s="2" t="s">
        <v>29</v>
      </c>
      <c r="D15" s="2" t="s">
        <v>15</v>
      </c>
      <c r="E15" s="4" t="s">
        <v>114</v>
      </c>
      <c r="F15" s="2">
        <v>110</v>
      </c>
      <c r="G15" s="3">
        <v>84.58</v>
      </c>
      <c r="H15" s="3">
        <f t="shared" si="0"/>
        <v>25.42</v>
      </c>
      <c r="I15" s="2">
        <f>1992-1987+1</f>
        <v>6</v>
      </c>
      <c r="J15" s="7">
        <f t="shared" si="1"/>
        <v>1182.03</v>
      </c>
      <c r="K15" s="7">
        <f t="shared" si="2"/>
        <v>12710</v>
      </c>
      <c r="L15" s="5">
        <f t="shared" si="3"/>
        <v>13892.03</v>
      </c>
    </row>
    <row r="16" spans="1:12" ht="28" customHeight="1">
      <c r="A16" s="3">
        <v>15</v>
      </c>
      <c r="B16" s="2" t="s">
        <v>25</v>
      </c>
      <c r="C16" s="2" t="s">
        <v>29</v>
      </c>
      <c r="D16" s="2" t="s">
        <v>15</v>
      </c>
      <c r="E16" s="4" t="s">
        <v>115</v>
      </c>
      <c r="F16" s="2">
        <v>110</v>
      </c>
      <c r="G16" s="3">
        <v>90</v>
      </c>
      <c r="H16" s="3">
        <f t="shared" si="0"/>
        <v>20</v>
      </c>
      <c r="I16" s="2">
        <f>1992-1989+1</f>
        <v>4</v>
      </c>
      <c r="J16" s="7">
        <f t="shared" si="1"/>
        <v>620</v>
      </c>
      <c r="K16" s="7">
        <f t="shared" si="2"/>
        <v>10000</v>
      </c>
      <c r="L16" s="5">
        <f t="shared" si="3"/>
        <v>10620</v>
      </c>
    </row>
    <row r="34" spans="12:12" ht="28" customHeight="1">
      <c r="L34" s="12">
        <f>SUM(L2:L33)</f>
        <v>257970.77249999999</v>
      </c>
    </row>
  </sheetData>
  <sortState ref="A2:L16">
    <sortCondition ref="E4"/>
  </sortState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N11" sqref="N11"/>
    </sheetView>
  </sheetViews>
  <sheetFormatPr defaultColWidth="9" defaultRowHeight="14"/>
  <cols>
    <col min="1" max="1" width="7.08984375" style="10" customWidth="1"/>
    <col min="2" max="2" width="10.90625" style="10" customWidth="1"/>
    <col min="3" max="3" width="7.36328125" style="10" customWidth="1"/>
    <col min="4" max="4" width="21" style="10" customWidth="1"/>
    <col min="5" max="5" width="14.90625" style="10" customWidth="1"/>
    <col min="6" max="6" width="14" style="10" customWidth="1"/>
    <col min="7" max="9" width="10.90625" style="10" customWidth="1"/>
    <col min="10" max="10" width="9.08984375" style="10" bestFit="1" customWidth="1"/>
    <col min="11" max="13" width="11.6328125" style="11" customWidth="1"/>
    <col min="14" max="16384" width="9" style="10"/>
  </cols>
  <sheetData>
    <row r="1" spans="1:13" ht="35.25" customHeight="1">
      <c r="A1" s="2" t="s">
        <v>0</v>
      </c>
      <c r="B1" s="2" t="s">
        <v>1</v>
      </c>
      <c r="C1" s="2" t="s">
        <v>2</v>
      </c>
      <c r="D1" s="2" t="s">
        <v>81</v>
      </c>
      <c r="E1" s="2" t="s">
        <v>4</v>
      </c>
      <c r="F1" s="2" t="s">
        <v>3</v>
      </c>
      <c r="G1" s="2" t="s">
        <v>75</v>
      </c>
      <c r="H1" s="2" t="s">
        <v>76</v>
      </c>
      <c r="I1" s="2" t="s">
        <v>77</v>
      </c>
      <c r="J1" s="2" t="s">
        <v>72</v>
      </c>
      <c r="K1" s="9" t="s">
        <v>73</v>
      </c>
      <c r="L1" s="9" t="s">
        <v>74</v>
      </c>
      <c r="M1" s="9" t="s">
        <v>80</v>
      </c>
    </row>
    <row r="2" spans="1:13" ht="25" customHeight="1">
      <c r="A2" s="3">
        <v>1</v>
      </c>
      <c r="B2" s="2" t="s">
        <v>34</v>
      </c>
      <c r="C2" s="2" t="s">
        <v>28</v>
      </c>
      <c r="D2" s="2" t="s">
        <v>85</v>
      </c>
      <c r="E2" s="2" t="s">
        <v>6</v>
      </c>
      <c r="F2" s="4" t="s">
        <v>107</v>
      </c>
      <c r="G2" s="2">
        <v>90</v>
      </c>
      <c r="H2" s="3">
        <v>75</v>
      </c>
      <c r="I2" s="3">
        <f t="shared" ref="I2:I37" si="0">G2-H2</f>
        <v>15</v>
      </c>
      <c r="J2" s="2">
        <f>1992-1983+1</f>
        <v>10</v>
      </c>
      <c r="K2" s="9">
        <f t="shared" ref="K2:K37" si="1">7.75*J2*I2</f>
        <v>1162.5</v>
      </c>
      <c r="L2" s="9">
        <f t="shared" ref="L2:L37" si="2">I2*500</f>
        <v>7500</v>
      </c>
      <c r="M2" s="9">
        <f t="shared" ref="M2:M37" si="3">K2+L2</f>
        <v>8662.5</v>
      </c>
    </row>
    <row r="3" spans="1:13" ht="25" customHeight="1">
      <c r="A3" s="3">
        <v>2</v>
      </c>
      <c r="B3" s="2" t="s">
        <v>33</v>
      </c>
      <c r="C3" s="2" t="s">
        <v>28</v>
      </c>
      <c r="D3" s="2" t="s">
        <v>86</v>
      </c>
      <c r="E3" s="2" t="s">
        <v>6</v>
      </c>
      <c r="F3" s="4" t="s">
        <v>107</v>
      </c>
      <c r="G3" s="2">
        <v>90</v>
      </c>
      <c r="H3" s="3">
        <v>75</v>
      </c>
      <c r="I3" s="3">
        <f t="shared" si="0"/>
        <v>15</v>
      </c>
      <c r="J3" s="2">
        <f>1992-1983+1</f>
        <v>10</v>
      </c>
      <c r="K3" s="9">
        <f t="shared" si="1"/>
        <v>1162.5</v>
      </c>
      <c r="L3" s="9">
        <f t="shared" si="2"/>
        <v>7500</v>
      </c>
      <c r="M3" s="9">
        <f t="shared" si="3"/>
        <v>8662.5</v>
      </c>
    </row>
    <row r="4" spans="1:13" ht="25" customHeight="1">
      <c r="A4" s="3">
        <v>3</v>
      </c>
      <c r="B4" s="2" t="s">
        <v>49</v>
      </c>
      <c r="C4" s="2" t="s">
        <v>28</v>
      </c>
      <c r="D4" s="2" t="s">
        <v>86</v>
      </c>
      <c r="E4" s="2" t="s">
        <v>15</v>
      </c>
      <c r="F4" s="4" t="s">
        <v>107</v>
      </c>
      <c r="G4" s="2">
        <v>110</v>
      </c>
      <c r="H4" s="3">
        <v>90</v>
      </c>
      <c r="I4" s="3">
        <f t="shared" si="0"/>
        <v>20</v>
      </c>
      <c r="J4" s="2">
        <f>1992-1983+1</f>
        <v>10</v>
      </c>
      <c r="K4" s="9">
        <f t="shared" si="1"/>
        <v>1550</v>
      </c>
      <c r="L4" s="9">
        <f t="shared" si="2"/>
        <v>10000</v>
      </c>
      <c r="M4" s="9">
        <f t="shared" si="3"/>
        <v>11550</v>
      </c>
    </row>
    <row r="5" spans="1:13" ht="25" customHeight="1">
      <c r="A5" s="3">
        <v>4</v>
      </c>
      <c r="B5" s="2" t="s">
        <v>31</v>
      </c>
      <c r="C5" s="2" t="s">
        <v>29</v>
      </c>
      <c r="D5" s="2" t="s">
        <v>82</v>
      </c>
      <c r="E5" s="2" t="s">
        <v>10</v>
      </c>
      <c r="F5" s="4" t="s">
        <v>113</v>
      </c>
      <c r="G5" s="2">
        <v>135</v>
      </c>
      <c r="H5" s="3">
        <v>110</v>
      </c>
      <c r="I5" s="3">
        <f t="shared" si="0"/>
        <v>25</v>
      </c>
      <c r="J5" s="2">
        <f>1992-1984+1</f>
        <v>9</v>
      </c>
      <c r="K5" s="9">
        <f t="shared" si="1"/>
        <v>1743.75</v>
      </c>
      <c r="L5" s="9">
        <f t="shared" si="2"/>
        <v>12500</v>
      </c>
      <c r="M5" s="9">
        <f t="shared" si="3"/>
        <v>14243.75</v>
      </c>
    </row>
    <row r="6" spans="1:13" ht="25" customHeight="1">
      <c r="A6" s="3">
        <v>5</v>
      </c>
      <c r="B6" s="2" t="s">
        <v>43</v>
      </c>
      <c r="C6" s="2" t="s">
        <v>28</v>
      </c>
      <c r="D6" s="2" t="s">
        <v>84</v>
      </c>
      <c r="E6" s="2" t="s">
        <v>10</v>
      </c>
      <c r="F6" s="4" t="s">
        <v>113</v>
      </c>
      <c r="G6" s="2">
        <v>135</v>
      </c>
      <c r="H6" s="3">
        <v>110</v>
      </c>
      <c r="I6" s="3">
        <f t="shared" si="0"/>
        <v>25</v>
      </c>
      <c r="J6" s="2">
        <f>1992-1984+1</f>
        <v>9</v>
      </c>
      <c r="K6" s="9">
        <f t="shared" si="1"/>
        <v>1743.75</v>
      </c>
      <c r="L6" s="9">
        <f t="shared" si="2"/>
        <v>12500</v>
      </c>
      <c r="M6" s="9">
        <f t="shared" si="3"/>
        <v>14243.75</v>
      </c>
    </row>
    <row r="7" spans="1:13" ht="25" customHeight="1">
      <c r="A7" s="3">
        <v>6</v>
      </c>
      <c r="B7" s="2" t="s">
        <v>39</v>
      </c>
      <c r="C7" s="2" t="s">
        <v>28</v>
      </c>
      <c r="D7" s="2" t="s">
        <v>83</v>
      </c>
      <c r="E7" s="2" t="s">
        <v>10</v>
      </c>
      <c r="F7" s="4" t="s">
        <v>108</v>
      </c>
      <c r="G7" s="2">
        <v>135</v>
      </c>
      <c r="H7" s="3">
        <v>110</v>
      </c>
      <c r="I7" s="3">
        <f t="shared" si="0"/>
        <v>25</v>
      </c>
      <c r="J7" s="2">
        <f t="shared" ref="J7:J15" si="4">1992-1985+1</f>
        <v>8</v>
      </c>
      <c r="K7" s="9">
        <f t="shared" si="1"/>
        <v>1550</v>
      </c>
      <c r="L7" s="9">
        <f t="shared" si="2"/>
        <v>12500</v>
      </c>
      <c r="M7" s="9">
        <f t="shared" si="3"/>
        <v>14050</v>
      </c>
    </row>
    <row r="8" spans="1:13" ht="25" customHeight="1">
      <c r="A8" s="3">
        <v>7</v>
      </c>
      <c r="B8" s="2" t="s">
        <v>51</v>
      </c>
      <c r="C8" s="2" t="s">
        <v>29</v>
      </c>
      <c r="D8" s="2" t="s">
        <v>82</v>
      </c>
      <c r="E8" s="2" t="s">
        <v>12</v>
      </c>
      <c r="F8" s="4" t="s">
        <v>108</v>
      </c>
      <c r="G8" s="2">
        <v>110</v>
      </c>
      <c r="H8" s="3">
        <v>0</v>
      </c>
      <c r="I8" s="3">
        <f t="shared" si="0"/>
        <v>110</v>
      </c>
      <c r="J8" s="2">
        <f t="shared" si="4"/>
        <v>8</v>
      </c>
      <c r="K8" s="9">
        <f t="shared" si="1"/>
        <v>6820</v>
      </c>
      <c r="L8" s="9">
        <f t="shared" si="2"/>
        <v>55000</v>
      </c>
      <c r="M8" s="9">
        <f t="shared" si="3"/>
        <v>61820</v>
      </c>
    </row>
    <row r="9" spans="1:13" ht="25" customHeight="1">
      <c r="A9" s="3">
        <v>8</v>
      </c>
      <c r="B9" s="2" t="s">
        <v>32</v>
      </c>
      <c r="C9" s="2" t="s">
        <v>28</v>
      </c>
      <c r="D9" s="2" t="s">
        <v>86</v>
      </c>
      <c r="E9" s="2" t="s">
        <v>6</v>
      </c>
      <c r="F9" s="4" t="s">
        <v>109</v>
      </c>
      <c r="G9" s="2">
        <v>90</v>
      </c>
      <c r="H9" s="3">
        <v>84</v>
      </c>
      <c r="I9" s="3">
        <f t="shared" si="0"/>
        <v>6</v>
      </c>
      <c r="J9" s="2">
        <f t="shared" si="4"/>
        <v>8</v>
      </c>
      <c r="K9" s="9">
        <f t="shared" si="1"/>
        <v>372</v>
      </c>
      <c r="L9" s="9">
        <f t="shared" si="2"/>
        <v>3000</v>
      </c>
      <c r="M9" s="9">
        <f t="shared" si="3"/>
        <v>3372</v>
      </c>
    </row>
    <row r="10" spans="1:13" ht="25" customHeight="1">
      <c r="A10" s="3">
        <v>9</v>
      </c>
      <c r="B10" s="2" t="s">
        <v>46</v>
      </c>
      <c r="C10" s="2" t="s">
        <v>28</v>
      </c>
      <c r="D10" s="2" t="s">
        <v>88</v>
      </c>
      <c r="E10" s="2" t="s">
        <v>12</v>
      </c>
      <c r="F10" s="4" t="s">
        <v>109</v>
      </c>
      <c r="G10" s="2">
        <v>110</v>
      </c>
      <c r="H10" s="3">
        <v>84</v>
      </c>
      <c r="I10" s="3">
        <f t="shared" si="0"/>
        <v>26</v>
      </c>
      <c r="J10" s="2">
        <f t="shared" si="4"/>
        <v>8</v>
      </c>
      <c r="K10" s="9">
        <f t="shared" si="1"/>
        <v>1612</v>
      </c>
      <c r="L10" s="9">
        <f t="shared" si="2"/>
        <v>13000</v>
      </c>
      <c r="M10" s="9">
        <f t="shared" si="3"/>
        <v>14612</v>
      </c>
    </row>
    <row r="11" spans="1:13" ht="25" customHeight="1">
      <c r="A11" s="3">
        <v>10</v>
      </c>
      <c r="B11" s="2" t="s">
        <v>56</v>
      </c>
      <c r="C11" s="2" t="s">
        <v>28</v>
      </c>
      <c r="D11" s="2" t="s">
        <v>89</v>
      </c>
      <c r="E11" s="2" t="s">
        <v>10</v>
      </c>
      <c r="F11" s="4" t="s">
        <v>109</v>
      </c>
      <c r="G11" s="2">
        <v>135</v>
      </c>
      <c r="H11" s="3">
        <v>110</v>
      </c>
      <c r="I11" s="3">
        <f t="shared" si="0"/>
        <v>25</v>
      </c>
      <c r="J11" s="2">
        <f t="shared" si="4"/>
        <v>8</v>
      </c>
      <c r="K11" s="9">
        <f t="shared" si="1"/>
        <v>1550</v>
      </c>
      <c r="L11" s="9">
        <f t="shared" si="2"/>
        <v>12500</v>
      </c>
      <c r="M11" s="9">
        <f t="shared" si="3"/>
        <v>14050</v>
      </c>
    </row>
    <row r="12" spans="1:13" ht="25" customHeight="1">
      <c r="A12" s="3">
        <v>11</v>
      </c>
      <c r="B12" s="2" t="s">
        <v>40</v>
      </c>
      <c r="C12" s="2" t="s">
        <v>29</v>
      </c>
      <c r="D12" s="2" t="s">
        <v>91</v>
      </c>
      <c r="E12" s="2" t="s">
        <v>67</v>
      </c>
      <c r="F12" s="4" t="s">
        <v>109</v>
      </c>
      <c r="G12" s="2">
        <v>110</v>
      </c>
      <c r="H12" s="3">
        <v>90</v>
      </c>
      <c r="I12" s="3">
        <f t="shared" si="0"/>
        <v>20</v>
      </c>
      <c r="J12" s="2">
        <f t="shared" si="4"/>
        <v>8</v>
      </c>
      <c r="K12" s="9">
        <f t="shared" si="1"/>
        <v>1240</v>
      </c>
      <c r="L12" s="9">
        <f t="shared" si="2"/>
        <v>10000</v>
      </c>
      <c r="M12" s="9">
        <f t="shared" si="3"/>
        <v>11240</v>
      </c>
    </row>
    <row r="13" spans="1:13" ht="25" customHeight="1">
      <c r="A13" s="3">
        <v>12</v>
      </c>
      <c r="B13" s="2" t="s">
        <v>65</v>
      </c>
      <c r="C13" s="2" t="s">
        <v>29</v>
      </c>
      <c r="D13" s="2" t="s">
        <v>92</v>
      </c>
      <c r="E13" s="2" t="s">
        <v>10</v>
      </c>
      <c r="F13" s="4" t="s">
        <v>109</v>
      </c>
      <c r="G13" s="2">
        <v>135</v>
      </c>
      <c r="H13" s="3">
        <v>90</v>
      </c>
      <c r="I13" s="3">
        <f t="shared" si="0"/>
        <v>45</v>
      </c>
      <c r="J13" s="2">
        <f t="shared" si="4"/>
        <v>8</v>
      </c>
      <c r="K13" s="9">
        <f t="shared" si="1"/>
        <v>2790</v>
      </c>
      <c r="L13" s="9">
        <f t="shared" si="2"/>
        <v>22500</v>
      </c>
      <c r="M13" s="9">
        <f t="shared" si="3"/>
        <v>25290</v>
      </c>
    </row>
    <row r="14" spans="1:13" ht="25" customHeight="1">
      <c r="A14" s="3">
        <v>13</v>
      </c>
      <c r="B14" s="2" t="s">
        <v>57</v>
      </c>
      <c r="C14" s="2" t="s">
        <v>28</v>
      </c>
      <c r="D14" s="2" t="s">
        <v>93</v>
      </c>
      <c r="E14" s="2" t="s">
        <v>15</v>
      </c>
      <c r="F14" s="4" t="s">
        <v>109</v>
      </c>
      <c r="G14" s="2">
        <v>110</v>
      </c>
      <c r="H14" s="3">
        <v>75</v>
      </c>
      <c r="I14" s="3">
        <f t="shared" si="0"/>
        <v>35</v>
      </c>
      <c r="J14" s="2">
        <f t="shared" si="4"/>
        <v>8</v>
      </c>
      <c r="K14" s="9">
        <f t="shared" si="1"/>
        <v>2170</v>
      </c>
      <c r="L14" s="9">
        <f t="shared" si="2"/>
        <v>17500</v>
      </c>
      <c r="M14" s="9">
        <f t="shared" si="3"/>
        <v>19670</v>
      </c>
    </row>
    <row r="15" spans="1:13" ht="25" customHeight="1">
      <c r="A15" s="3">
        <v>14</v>
      </c>
      <c r="B15" s="2" t="s">
        <v>48</v>
      </c>
      <c r="C15" s="2" t="s">
        <v>28</v>
      </c>
      <c r="D15" s="2" t="s">
        <v>86</v>
      </c>
      <c r="E15" s="2" t="s">
        <v>15</v>
      </c>
      <c r="F15" s="4" t="s">
        <v>109</v>
      </c>
      <c r="G15" s="2">
        <v>110</v>
      </c>
      <c r="H15" s="3">
        <v>90</v>
      </c>
      <c r="I15" s="3">
        <f t="shared" si="0"/>
        <v>20</v>
      </c>
      <c r="J15" s="2">
        <f t="shared" si="4"/>
        <v>8</v>
      </c>
      <c r="K15" s="9">
        <f t="shared" si="1"/>
        <v>1240</v>
      </c>
      <c r="L15" s="9">
        <f t="shared" si="2"/>
        <v>10000</v>
      </c>
      <c r="M15" s="9">
        <f t="shared" si="3"/>
        <v>11240</v>
      </c>
    </row>
    <row r="16" spans="1:13" ht="25" customHeight="1">
      <c r="A16" s="3">
        <v>15</v>
      </c>
      <c r="B16" s="2" t="s">
        <v>30</v>
      </c>
      <c r="C16" s="2" t="s">
        <v>28</v>
      </c>
      <c r="D16" s="2" t="s">
        <v>96</v>
      </c>
      <c r="E16" s="2" t="s">
        <v>6</v>
      </c>
      <c r="F16" s="4" t="s">
        <v>114</v>
      </c>
      <c r="G16" s="2">
        <v>90</v>
      </c>
      <c r="H16" s="3">
        <v>75</v>
      </c>
      <c r="I16" s="3">
        <f t="shared" si="0"/>
        <v>15</v>
      </c>
      <c r="J16" s="2">
        <f>1992-1987+1</f>
        <v>6</v>
      </c>
      <c r="K16" s="9">
        <f t="shared" si="1"/>
        <v>697.5</v>
      </c>
      <c r="L16" s="9">
        <f t="shared" si="2"/>
        <v>7500</v>
      </c>
      <c r="M16" s="9">
        <f t="shared" si="3"/>
        <v>8197.5</v>
      </c>
    </row>
    <row r="17" spans="1:13" ht="25" customHeight="1">
      <c r="A17" s="3">
        <v>16</v>
      </c>
      <c r="B17" s="2" t="s">
        <v>36</v>
      </c>
      <c r="C17" s="2" t="s">
        <v>28</v>
      </c>
      <c r="D17" s="2" t="s">
        <v>83</v>
      </c>
      <c r="E17" s="2" t="s">
        <v>19</v>
      </c>
      <c r="F17" s="4" t="s">
        <v>116</v>
      </c>
      <c r="G17" s="2">
        <v>135</v>
      </c>
      <c r="H17" s="3">
        <v>110</v>
      </c>
      <c r="I17" s="3">
        <f t="shared" si="0"/>
        <v>25</v>
      </c>
      <c r="J17" s="2">
        <f>1992-1988+1</f>
        <v>5</v>
      </c>
      <c r="K17" s="9">
        <f t="shared" si="1"/>
        <v>968.75</v>
      </c>
      <c r="L17" s="9">
        <f t="shared" si="2"/>
        <v>12500</v>
      </c>
      <c r="M17" s="9">
        <f t="shared" si="3"/>
        <v>13468.75</v>
      </c>
    </row>
    <row r="18" spans="1:13" ht="25" customHeight="1">
      <c r="A18" s="3">
        <v>17</v>
      </c>
      <c r="B18" s="2" t="s">
        <v>61</v>
      </c>
      <c r="C18" s="2" t="s">
        <v>28</v>
      </c>
      <c r="D18" s="2" t="s">
        <v>90</v>
      </c>
      <c r="E18" s="2" t="s">
        <v>71</v>
      </c>
      <c r="F18" s="4" t="s">
        <v>116</v>
      </c>
      <c r="G18" s="2">
        <v>110</v>
      </c>
      <c r="H18" s="3">
        <v>90</v>
      </c>
      <c r="I18" s="3">
        <f t="shared" si="0"/>
        <v>20</v>
      </c>
      <c r="J18" s="2">
        <f>1992-1988+1</f>
        <v>5</v>
      </c>
      <c r="K18" s="9">
        <f t="shared" si="1"/>
        <v>775</v>
      </c>
      <c r="L18" s="9">
        <f t="shared" si="2"/>
        <v>10000</v>
      </c>
      <c r="M18" s="9">
        <f t="shared" si="3"/>
        <v>10775</v>
      </c>
    </row>
    <row r="19" spans="1:13" ht="25" customHeight="1">
      <c r="A19" s="3">
        <v>18</v>
      </c>
      <c r="B19" s="2" t="s">
        <v>47</v>
      </c>
      <c r="C19" s="2" t="s">
        <v>29</v>
      </c>
      <c r="D19" s="2" t="s">
        <v>95</v>
      </c>
      <c r="E19" s="2" t="s">
        <v>69</v>
      </c>
      <c r="F19" s="4" t="s">
        <v>116</v>
      </c>
      <c r="G19" s="2">
        <v>110</v>
      </c>
      <c r="H19" s="3">
        <v>90</v>
      </c>
      <c r="I19" s="3">
        <f t="shared" si="0"/>
        <v>20</v>
      </c>
      <c r="J19" s="2">
        <f>1992-1988+1</f>
        <v>5</v>
      </c>
      <c r="K19" s="9">
        <f t="shared" si="1"/>
        <v>775</v>
      </c>
      <c r="L19" s="9">
        <f t="shared" si="2"/>
        <v>10000</v>
      </c>
      <c r="M19" s="9">
        <f t="shared" si="3"/>
        <v>10775</v>
      </c>
    </row>
    <row r="20" spans="1:13" ht="25" customHeight="1">
      <c r="A20" s="3">
        <v>19</v>
      </c>
      <c r="B20" s="2" t="s">
        <v>35</v>
      </c>
      <c r="C20" s="2" t="s">
        <v>28</v>
      </c>
      <c r="D20" s="2" t="s">
        <v>85</v>
      </c>
      <c r="E20" s="2" t="s">
        <v>6</v>
      </c>
      <c r="F20" s="4" t="s">
        <v>116</v>
      </c>
      <c r="G20" s="2">
        <v>90</v>
      </c>
      <c r="H20" s="3">
        <v>75</v>
      </c>
      <c r="I20" s="3">
        <f t="shared" si="0"/>
        <v>15</v>
      </c>
      <c r="J20" s="2">
        <f>1992-1988+1</f>
        <v>5</v>
      </c>
      <c r="K20" s="9">
        <f t="shared" si="1"/>
        <v>581.25</v>
      </c>
      <c r="L20" s="9">
        <f t="shared" si="2"/>
        <v>7500</v>
      </c>
      <c r="M20" s="9">
        <f t="shared" si="3"/>
        <v>8081.25</v>
      </c>
    </row>
    <row r="21" spans="1:13" ht="25" customHeight="1">
      <c r="A21" s="3">
        <v>20</v>
      </c>
      <c r="B21" s="2" t="s">
        <v>53</v>
      </c>
      <c r="C21" s="2" t="s">
        <v>28</v>
      </c>
      <c r="D21" s="2" t="s">
        <v>97</v>
      </c>
      <c r="E21" s="2" t="s">
        <v>27</v>
      </c>
      <c r="F21" s="4" t="s">
        <v>116</v>
      </c>
      <c r="G21" s="2">
        <v>75</v>
      </c>
      <c r="H21" s="3">
        <v>72.58</v>
      </c>
      <c r="I21" s="3">
        <f t="shared" si="0"/>
        <v>2.4200000000000017</v>
      </c>
      <c r="J21" s="2">
        <f>1992-1988+1</f>
        <v>5</v>
      </c>
      <c r="K21" s="9">
        <f t="shared" si="1"/>
        <v>93.775000000000063</v>
      </c>
      <c r="L21" s="9">
        <f t="shared" si="2"/>
        <v>1210.0000000000009</v>
      </c>
      <c r="M21" s="9">
        <f t="shared" si="3"/>
        <v>1303.775000000001</v>
      </c>
    </row>
    <row r="22" spans="1:13" ht="25" customHeight="1">
      <c r="A22" s="3">
        <v>21</v>
      </c>
      <c r="B22" s="2" t="s">
        <v>41</v>
      </c>
      <c r="C22" s="2" t="s">
        <v>28</v>
      </c>
      <c r="D22" s="2" t="s">
        <v>82</v>
      </c>
      <c r="E22" s="2" t="s">
        <v>12</v>
      </c>
      <c r="F22" s="4" t="s">
        <v>115</v>
      </c>
      <c r="G22" s="2">
        <v>110</v>
      </c>
      <c r="H22" s="3">
        <v>58</v>
      </c>
      <c r="I22" s="3">
        <f t="shared" si="0"/>
        <v>52</v>
      </c>
      <c r="J22" s="2">
        <f>1992-1989+1</f>
        <v>4</v>
      </c>
      <c r="K22" s="9">
        <f t="shared" si="1"/>
        <v>1612</v>
      </c>
      <c r="L22" s="9">
        <f t="shared" si="2"/>
        <v>26000</v>
      </c>
      <c r="M22" s="9">
        <f t="shared" si="3"/>
        <v>27612</v>
      </c>
    </row>
    <row r="23" spans="1:13" ht="25" customHeight="1">
      <c r="A23" s="3">
        <v>22</v>
      </c>
      <c r="B23" s="2" t="s">
        <v>63</v>
      </c>
      <c r="C23" s="2" t="s">
        <v>28</v>
      </c>
      <c r="D23" s="2" t="s">
        <v>87</v>
      </c>
      <c r="E23" s="2" t="s">
        <v>10</v>
      </c>
      <c r="F23" s="4" t="s">
        <v>110</v>
      </c>
      <c r="G23" s="2">
        <v>135</v>
      </c>
      <c r="H23" s="3">
        <v>110</v>
      </c>
      <c r="I23" s="3">
        <f t="shared" si="0"/>
        <v>25</v>
      </c>
      <c r="J23" s="2">
        <f>1992-1989+1</f>
        <v>4</v>
      </c>
      <c r="K23" s="9">
        <f t="shared" si="1"/>
        <v>775</v>
      </c>
      <c r="L23" s="9">
        <f t="shared" si="2"/>
        <v>12500</v>
      </c>
      <c r="M23" s="9">
        <f t="shared" si="3"/>
        <v>13275</v>
      </c>
    </row>
    <row r="24" spans="1:13" ht="25" customHeight="1">
      <c r="A24" s="3">
        <v>23</v>
      </c>
      <c r="B24" s="2" t="s">
        <v>55</v>
      </c>
      <c r="C24" s="2" t="s">
        <v>29</v>
      </c>
      <c r="D24" s="2" t="s">
        <v>88</v>
      </c>
      <c r="E24" s="2" t="s">
        <v>15</v>
      </c>
      <c r="F24" s="4" t="s">
        <v>115</v>
      </c>
      <c r="G24" s="2">
        <v>110</v>
      </c>
      <c r="H24" s="3">
        <v>81</v>
      </c>
      <c r="I24" s="3">
        <f t="shared" si="0"/>
        <v>29</v>
      </c>
      <c r="J24" s="2">
        <f>1992-1989+1</f>
        <v>4</v>
      </c>
      <c r="K24" s="9">
        <f t="shared" si="1"/>
        <v>899</v>
      </c>
      <c r="L24" s="9">
        <f t="shared" si="2"/>
        <v>14500</v>
      </c>
      <c r="M24" s="9">
        <f t="shared" si="3"/>
        <v>15399</v>
      </c>
    </row>
    <row r="25" spans="1:13" ht="25" customHeight="1">
      <c r="A25" s="3">
        <v>24</v>
      </c>
      <c r="B25" s="2" t="s">
        <v>44</v>
      </c>
      <c r="C25" s="2" t="s">
        <v>29</v>
      </c>
      <c r="D25" s="2" t="s">
        <v>94</v>
      </c>
      <c r="E25" s="2" t="s">
        <v>69</v>
      </c>
      <c r="F25" s="4" t="s">
        <v>117</v>
      </c>
      <c r="G25" s="2">
        <v>110</v>
      </c>
      <c r="H25" s="3">
        <v>90</v>
      </c>
      <c r="I25" s="3">
        <f t="shared" si="0"/>
        <v>20</v>
      </c>
      <c r="J25" s="2">
        <f>1992-1990+1</f>
        <v>3</v>
      </c>
      <c r="K25" s="9">
        <f t="shared" si="1"/>
        <v>465</v>
      </c>
      <c r="L25" s="9">
        <f t="shared" si="2"/>
        <v>10000</v>
      </c>
      <c r="M25" s="9">
        <f t="shared" si="3"/>
        <v>10465</v>
      </c>
    </row>
    <row r="26" spans="1:13" ht="25" customHeight="1">
      <c r="A26" s="3">
        <v>25</v>
      </c>
      <c r="B26" s="2" t="s">
        <v>59</v>
      </c>
      <c r="C26" s="2" t="s">
        <v>28</v>
      </c>
      <c r="D26" s="2" t="s">
        <v>87</v>
      </c>
      <c r="E26" s="2" t="s">
        <v>12</v>
      </c>
      <c r="F26" s="4" t="s">
        <v>117</v>
      </c>
      <c r="G26" s="2">
        <v>110</v>
      </c>
      <c r="H26" s="3">
        <v>90</v>
      </c>
      <c r="I26" s="3">
        <f t="shared" si="0"/>
        <v>20</v>
      </c>
      <c r="J26" s="2">
        <f>1992-1990+1</f>
        <v>3</v>
      </c>
      <c r="K26" s="9">
        <f t="shared" si="1"/>
        <v>465</v>
      </c>
      <c r="L26" s="9">
        <f t="shared" si="2"/>
        <v>10000</v>
      </c>
      <c r="M26" s="9">
        <f t="shared" si="3"/>
        <v>10465</v>
      </c>
    </row>
    <row r="27" spans="1:13" ht="25" customHeight="1">
      <c r="A27" s="3">
        <v>26</v>
      </c>
      <c r="B27" s="2" t="s">
        <v>45</v>
      </c>
      <c r="C27" s="2" t="s">
        <v>28</v>
      </c>
      <c r="D27" s="2" t="s">
        <v>85</v>
      </c>
      <c r="E27" s="2" t="s">
        <v>70</v>
      </c>
      <c r="F27" s="4" t="s">
        <v>117</v>
      </c>
      <c r="G27" s="2">
        <v>110</v>
      </c>
      <c r="H27" s="3">
        <v>40</v>
      </c>
      <c r="I27" s="3">
        <f t="shared" si="0"/>
        <v>70</v>
      </c>
      <c r="J27" s="2">
        <f>1992-1990+1</f>
        <v>3</v>
      </c>
      <c r="K27" s="9">
        <f t="shared" si="1"/>
        <v>1627.5</v>
      </c>
      <c r="L27" s="9">
        <f t="shared" si="2"/>
        <v>35000</v>
      </c>
      <c r="M27" s="9">
        <f t="shared" si="3"/>
        <v>36627.5</v>
      </c>
    </row>
    <row r="28" spans="1:13" ht="25" customHeight="1">
      <c r="A28" s="3">
        <v>27</v>
      </c>
      <c r="B28" s="2" t="s">
        <v>52</v>
      </c>
      <c r="C28" s="2" t="s">
        <v>29</v>
      </c>
      <c r="D28" s="2" t="s">
        <v>82</v>
      </c>
      <c r="E28" s="2" t="s">
        <v>23</v>
      </c>
      <c r="F28" s="4" t="s">
        <v>111</v>
      </c>
      <c r="G28" s="2">
        <v>90</v>
      </c>
      <c r="H28" s="3">
        <v>75</v>
      </c>
      <c r="I28" s="3">
        <f t="shared" si="0"/>
        <v>15</v>
      </c>
      <c r="J28" s="2">
        <f>1992-1991+1</f>
        <v>2</v>
      </c>
      <c r="K28" s="9">
        <f t="shared" si="1"/>
        <v>232.5</v>
      </c>
      <c r="L28" s="9">
        <f t="shared" si="2"/>
        <v>7500</v>
      </c>
      <c r="M28" s="9">
        <f t="shared" si="3"/>
        <v>7732.5</v>
      </c>
    </row>
    <row r="29" spans="1:13" ht="25" customHeight="1">
      <c r="A29" s="3">
        <v>28</v>
      </c>
      <c r="B29" s="2" t="s">
        <v>38</v>
      </c>
      <c r="C29" s="2" t="s">
        <v>29</v>
      </c>
      <c r="D29" s="2" t="s">
        <v>100</v>
      </c>
      <c r="E29" s="2" t="s">
        <v>68</v>
      </c>
      <c r="F29" s="4" t="s">
        <v>122</v>
      </c>
      <c r="G29" s="2">
        <v>110</v>
      </c>
      <c r="H29" s="3">
        <v>90</v>
      </c>
      <c r="I29" s="3">
        <f t="shared" si="0"/>
        <v>20</v>
      </c>
      <c r="J29" s="2">
        <f>1992-1992+1</f>
        <v>1</v>
      </c>
      <c r="K29" s="9">
        <f t="shared" si="1"/>
        <v>155</v>
      </c>
      <c r="L29" s="9">
        <f t="shared" si="2"/>
        <v>10000</v>
      </c>
      <c r="M29" s="9">
        <f t="shared" si="3"/>
        <v>10155</v>
      </c>
    </row>
    <row r="30" spans="1:13" ht="25" customHeight="1">
      <c r="A30" s="3">
        <v>29</v>
      </c>
      <c r="B30" s="2" t="s">
        <v>42</v>
      </c>
      <c r="C30" s="2" t="s">
        <v>28</v>
      </c>
      <c r="D30" s="2" t="s">
        <v>98</v>
      </c>
      <c r="E30" s="2" t="s">
        <v>10</v>
      </c>
      <c r="F30" s="4" t="s">
        <v>120</v>
      </c>
      <c r="G30" s="2">
        <v>135</v>
      </c>
      <c r="H30" s="3">
        <v>110</v>
      </c>
      <c r="I30" s="3">
        <f t="shared" si="0"/>
        <v>25</v>
      </c>
      <c r="J30" s="2">
        <v>0</v>
      </c>
      <c r="K30" s="9">
        <f t="shared" si="1"/>
        <v>0</v>
      </c>
      <c r="L30" s="9">
        <f t="shared" si="2"/>
        <v>12500</v>
      </c>
      <c r="M30" s="9">
        <f t="shared" si="3"/>
        <v>12500</v>
      </c>
    </row>
    <row r="31" spans="1:13" ht="25" customHeight="1">
      <c r="A31" s="3">
        <v>30</v>
      </c>
      <c r="B31" s="2" t="s">
        <v>54</v>
      </c>
      <c r="C31" s="2" t="s">
        <v>29</v>
      </c>
      <c r="D31" s="2" t="s">
        <v>101</v>
      </c>
      <c r="E31" s="2" t="s">
        <v>66</v>
      </c>
      <c r="F31" s="4" t="s">
        <v>123</v>
      </c>
      <c r="G31" s="2">
        <v>110</v>
      </c>
      <c r="H31" s="3">
        <v>72.58</v>
      </c>
      <c r="I31" s="3">
        <f t="shared" si="0"/>
        <v>37.42</v>
      </c>
      <c r="J31" s="2">
        <v>0</v>
      </c>
      <c r="K31" s="9">
        <f t="shared" si="1"/>
        <v>0</v>
      </c>
      <c r="L31" s="9">
        <f t="shared" si="2"/>
        <v>18710</v>
      </c>
      <c r="M31" s="9">
        <f t="shared" si="3"/>
        <v>18710</v>
      </c>
    </row>
    <row r="32" spans="1:13" ht="25" customHeight="1">
      <c r="A32" s="3">
        <v>31</v>
      </c>
      <c r="B32" s="2" t="s">
        <v>64</v>
      </c>
      <c r="C32" s="2" t="s">
        <v>28</v>
      </c>
      <c r="D32" s="2" t="s">
        <v>87</v>
      </c>
      <c r="E32" s="2" t="s">
        <v>12</v>
      </c>
      <c r="F32" s="4" t="s">
        <v>119</v>
      </c>
      <c r="G32" s="2">
        <v>110</v>
      </c>
      <c r="H32" s="3">
        <v>75</v>
      </c>
      <c r="I32" s="3">
        <f t="shared" si="0"/>
        <v>35</v>
      </c>
      <c r="J32" s="2">
        <v>0</v>
      </c>
      <c r="K32" s="9">
        <f t="shared" si="1"/>
        <v>0</v>
      </c>
      <c r="L32" s="9">
        <f t="shared" si="2"/>
        <v>17500</v>
      </c>
      <c r="M32" s="9">
        <f t="shared" si="3"/>
        <v>17500</v>
      </c>
    </row>
    <row r="33" spans="1:13" ht="25" customHeight="1">
      <c r="A33" s="3">
        <v>32</v>
      </c>
      <c r="B33" s="2" t="s">
        <v>50</v>
      </c>
      <c r="C33" s="2" t="s">
        <v>28</v>
      </c>
      <c r="D33" s="2" t="s">
        <v>99</v>
      </c>
      <c r="E33" s="2" t="s">
        <v>68</v>
      </c>
      <c r="F33" s="4" t="s">
        <v>119</v>
      </c>
      <c r="G33" s="2">
        <v>110</v>
      </c>
      <c r="H33" s="3">
        <v>90</v>
      </c>
      <c r="I33" s="3">
        <f t="shared" si="0"/>
        <v>20</v>
      </c>
      <c r="J33" s="2">
        <v>0</v>
      </c>
      <c r="K33" s="9">
        <f t="shared" si="1"/>
        <v>0</v>
      </c>
      <c r="L33" s="9">
        <f t="shared" si="2"/>
        <v>10000</v>
      </c>
      <c r="M33" s="9">
        <f t="shared" si="3"/>
        <v>10000</v>
      </c>
    </row>
    <row r="34" spans="1:13" ht="25" customHeight="1">
      <c r="A34" s="3">
        <v>33</v>
      </c>
      <c r="B34" s="2" t="s">
        <v>37</v>
      </c>
      <c r="C34" s="2" t="s">
        <v>28</v>
      </c>
      <c r="D34" s="2" t="s">
        <v>103</v>
      </c>
      <c r="E34" s="2" t="s">
        <v>10</v>
      </c>
      <c r="F34" s="4" t="s">
        <v>119</v>
      </c>
      <c r="G34" s="2">
        <v>135</v>
      </c>
      <c r="H34" s="3">
        <v>90</v>
      </c>
      <c r="I34" s="3">
        <f t="shared" si="0"/>
        <v>45</v>
      </c>
      <c r="J34" s="2">
        <v>0</v>
      </c>
      <c r="K34" s="9">
        <f t="shared" si="1"/>
        <v>0</v>
      </c>
      <c r="L34" s="9">
        <f t="shared" si="2"/>
        <v>22500</v>
      </c>
      <c r="M34" s="9">
        <f t="shared" si="3"/>
        <v>22500</v>
      </c>
    </row>
    <row r="35" spans="1:13" ht="25" customHeight="1">
      <c r="A35" s="3">
        <v>34</v>
      </c>
      <c r="B35" s="2" t="s">
        <v>62</v>
      </c>
      <c r="C35" s="2" t="s">
        <v>28</v>
      </c>
      <c r="D35" s="2" t="s">
        <v>88</v>
      </c>
      <c r="E35" s="2" t="s">
        <v>10</v>
      </c>
      <c r="F35" s="4" t="s">
        <v>121</v>
      </c>
      <c r="G35" s="2">
        <v>135</v>
      </c>
      <c r="H35" s="3">
        <v>110</v>
      </c>
      <c r="I35" s="3">
        <f t="shared" si="0"/>
        <v>25</v>
      </c>
      <c r="J35" s="2">
        <v>0</v>
      </c>
      <c r="K35" s="9">
        <f t="shared" si="1"/>
        <v>0</v>
      </c>
      <c r="L35" s="9">
        <f t="shared" si="2"/>
        <v>12500</v>
      </c>
      <c r="M35" s="9">
        <f t="shared" si="3"/>
        <v>12500</v>
      </c>
    </row>
    <row r="36" spans="1:13" ht="25" customHeight="1">
      <c r="A36" s="3">
        <v>35</v>
      </c>
      <c r="B36" s="2" t="s">
        <v>60</v>
      </c>
      <c r="C36" s="2" t="s">
        <v>28</v>
      </c>
      <c r="D36" s="2" t="s">
        <v>102</v>
      </c>
      <c r="E36" s="2" t="s">
        <v>10</v>
      </c>
      <c r="F36" s="4" t="s">
        <v>124</v>
      </c>
      <c r="G36" s="2">
        <v>135</v>
      </c>
      <c r="H36" s="3">
        <v>110</v>
      </c>
      <c r="I36" s="3">
        <f t="shared" si="0"/>
        <v>25</v>
      </c>
      <c r="J36" s="2">
        <v>0</v>
      </c>
      <c r="K36" s="9">
        <f t="shared" si="1"/>
        <v>0</v>
      </c>
      <c r="L36" s="9">
        <f t="shared" si="2"/>
        <v>12500</v>
      </c>
      <c r="M36" s="9">
        <f t="shared" si="3"/>
        <v>12500</v>
      </c>
    </row>
    <row r="37" spans="1:13" ht="25" customHeight="1">
      <c r="A37" s="3">
        <v>36</v>
      </c>
      <c r="B37" s="2" t="s">
        <v>58</v>
      </c>
      <c r="C37" s="2" t="s">
        <v>28</v>
      </c>
      <c r="D37" s="2" t="s">
        <v>87</v>
      </c>
      <c r="E37" s="2" t="s">
        <v>12</v>
      </c>
      <c r="F37" s="4" t="s">
        <v>118</v>
      </c>
      <c r="G37" s="2">
        <v>110</v>
      </c>
      <c r="H37" s="3">
        <v>75</v>
      </c>
      <c r="I37" s="3">
        <f t="shared" si="0"/>
        <v>35</v>
      </c>
      <c r="J37" s="2">
        <v>0</v>
      </c>
      <c r="K37" s="9">
        <f t="shared" si="1"/>
        <v>0</v>
      </c>
      <c r="L37" s="9">
        <f t="shared" si="2"/>
        <v>17500</v>
      </c>
      <c r="M37" s="9">
        <f t="shared" si="3"/>
        <v>17500</v>
      </c>
    </row>
  </sheetData>
  <sortState ref="A2:M37">
    <sortCondition ref="F3"/>
  </sortState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离退休教职工</vt:lpstr>
      <vt:lpstr>在职教职工</vt:lpstr>
      <vt:lpstr>在职教职工!Print_Titles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2022-11-10T02:26:57Z</cp:lastPrinted>
  <dcterms:created xsi:type="dcterms:W3CDTF">2015-06-05T18:19:34Z</dcterms:created>
  <dcterms:modified xsi:type="dcterms:W3CDTF">2022-12-14T07:04:21Z</dcterms:modified>
</cp:coreProperties>
</file>